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dl-my.sharepoint.com/personal/mnm_dadl_dk/Documents/MADS MAPPE/mnm/PLA/Løn bedriftslæger/"/>
    </mc:Choice>
  </mc:AlternateContent>
  <xr:revisionPtr revIDLastSave="4" documentId="8_{1CD93454-661F-4F18-8FB9-37AAA8E2D9E6}" xr6:coauthVersionLast="47" xr6:coauthVersionMax="47" xr10:uidLastSave="{CA43AF38-9BF4-439C-92C3-E7D8FCE5F0F3}"/>
  <bookViews>
    <workbookView xWindow="0" yWindow="0" windowWidth="25800" windowHeight="21000" xr2:uid="{00000000-000D-0000-FFFF-FFFF00000000}"/>
  </bookViews>
  <sheets>
    <sheet name="Ark1" sheetId="1" r:id="rId1"/>
    <sheet name="ændringer ok24" sheetId="2" r:id="rId2"/>
  </sheets>
  <definedNames>
    <definedName name="_xlnm.Print_Area" localSheetId="0">'Ark1'!$B$1:$L$27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1" l="1"/>
  <c r="C32" i="1"/>
  <c r="L26" i="1" l="1"/>
  <c r="L27" i="1" s="1"/>
  <c r="L6" i="1" s="1"/>
  <c r="C31" i="1"/>
  <c r="P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C26" i="1" l="1"/>
  <c r="C27" i="1" s="1"/>
  <c r="C25" i="1" s="1"/>
  <c r="J26" i="1"/>
  <c r="J27" i="1" s="1"/>
  <c r="D26" i="1"/>
  <c r="D27" i="1" s="1"/>
  <c r="H26" i="1"/>
  <c r="H27" i="1" s="1"/>
  <c r="F26" i="1"/>
  <c r="F27" i="1" s="1"/>
  <c r="K26" i="1"/>
  <c r="K27" i="1" s="1"/>
  <c r="E26" i="1"/>
  <c r="E27" i="1" s="1"/>
  <c r="G26" i="1"/>
  <c r="G27" i="1" s="1"/>
  <c r="I26" i="1"/>
  <c r="I27" i="1" s="1"/>
  <c r="C6" i="1" l="1"/>
  <c r="C17" i="1"/>
  <c r="L21" i="1"/>
  <c r="L8" i="1"/>
  <c r="L15" i="1"/>
  <c r="L13" i="1"/>
  <c r="L22" i="1"/>
  <c r="L9" i="1"/>
  <c r="L16" i="1"/>
  <c r="L24" i="1"/>
  <c r="L10" i="1"/>
  <c r="L19" i="1"/>
  <c r="L14" i="1"/>
  <c r="L23" i="1"/>
  <c r="L7" i="1"/>
  <c r="L18" i="1"/>
  <c r="L17" i="1"/>
  <c r="L12" i="1"/>
  <c r="L20" i="1"/>
  <c r="L11" i="1"/>
  <c r="L25" i="1"/>
  <c r="K21" i="1"/>
  <c r="K8" i="1"/>
  <c r="K10" i="1"/>
  <c r="K22" i="1"/>
  <c r="K17" i="1"/>
  <c r="K15" i="1"/>
  <c r="K20" i="1"/>
  <c r="K14" i="1"/>
  <c r="K7" i="1"/>
  <c r="K6" i="1"/>
  <c r="K18" i="1"/>
  <c r="K23" i="1"/>
  <c r="K13" i="1"/>
  <c r="K16" i="1"/>
  <c r="K19" i="1"/>
  <c r="K24" i="1"/>
  <c r="K12" i="1"/>
  <c r="K9" i="1"/>
  <c r="K25" i="1"/>
  <c r="K11" i="1"/>
  <c r="E16" i="1"/>
  <c r="E9" i="1"/>
  <c r="E7" i="1"/>
  <c r="E15" i="1"/>
  <c r="E6" i="1"/>
  <c r="E11" i="1"/>
  <c r="E18" i="1"/>
  <c r="E23" i="1"/>
  <c r="E19" i="1"/>
  <c r="E13" i="1"/>
  <c r="E21" i="1"/>
  <c r="E14" i="1"/>
  <c r="E25" i="1"/>
  <c r="E17" i="1"/>
  <c r="E24" i="1"/>
  <c r="E8" i="1"/>
  <c r="E20" i="1"/>
  <c r="E22" i="1"/>
  <c r="E10" i="1"/>
  <c r="E12" i="1"/>
  <c r="F15" i="1"/>
  <c r="F8" i="1"/>
  <c r="F18" i="1"/>
  <c r="F22" i="1"/>
  <c r="F14" i="1"/>
  <c r="F10" i="1"/>
  <c r="F20" i="1"/>
  <c r="F16" i="1"/>
  <c r="F13" i="1"/>
  <c r="F17" i="1"/>
  <c r="F7" i="1"/>
  <c r="F25" i="1"/>
  <c r="F12" i="1"/>
  <c r="F21" i="1"/>
  <c r="F23" i="1"/>
  <c r="F9" i="1"/>
  <c r="F11" i="1"/>
  <c r="F6" i="1"/>
  <c r="F24" i="1"/>
  <c r="F19" i="1"/>
  <c r="H12" i="1"/>
  <c r="H24" i="1"/>
  <c r="H7" i="1"/>
  <c r="H6" i="1"/>
  <c r="H11" i="1"/>
  <c r="H10" i="1"/>
  <c r="H18" i="1"/>
  <c r="H25" i="1"/>
  <c r="H8" i="1"/>
  <c r="H9" i="1"/>
  <c r="H13" i="1"/>
  <c r="H23" i="1"/>
  <c r="H20" i="1"/>
  <c r="H21" i="1"/>
  <c r="H16" i="1"/>
  <c r="H15" i="1"/>
  <c r="H14" i="1"/>
  <c r="H19" i="1"/>
  <c r="H22" i="1"/>
  <c r="H17" i="1"/>
  <c r="C10" i="1"/>
  <c r="C8" i="1"/>
  <c r="C7" i="1"/>
  <c r="C11" i="1"/>
  <c r="C23" i="1"/>
  <c r="C13" i="1"/>
  <c r="C12" i="1"/>
  <c r="C9" i="1"/>
  <c r="C14" i="1"/>
  <c r="C18" i="1"/>
  <c r="C24" i="1"/>
  <c r="C21" i="1"/>
  <c r="C15" i="1"/>
  <c r="C19" i="1"/>
  <c r="C20" i="1"/>
  <c r="C16" i="1"/>
  <c r="C22" i="1"/>
  <c r="I20" i="1"/>
  <c r="I12" i="1"/>
  <c r="I6" i="1"/>
  <c r="I8" i="1"/>
  <c r="I23" i="1"/>
  <c r="I19" i="1"/>
  <c r="I25" i="1"/>
  <c r="I9" i="1"/>
  <c r="I18" i="1"/>
  <c r="I10" i="1"/>
  <c r="I24" i="1"/>
  <c r="I7" i="1"/>
  <c r="I15" i="1"/>
  <c r="I11" i="1"/>
  <c r="I14" i="1"/>
  <c r="I17" i="1"/>
  <c r="I13" i="1"/>
  <c r="I22" i="1"/>
  <c r="I16" i="1"/>
  <c r="I21" i="1"/>
  <c r="D24" i="1"/>
  <c r="D21" i="1"/>
  <c r="D10" i="1"/>
  <c r="D6" i="1"/>
  <c r="D14" i="1"/>
  <c r="D19" i="1"/>
  <c r="D12" i="1"/>
  <c r="D18" i="1"/>
  <c r="D25" i="1"/>
  <c r="D11" i="1"/>
  <c r="D13" i="1"/>
  <c r="D17" i="1"/>
  <c r="D16" i="1"/>
  <c r="D15" i="1"/>
  <c r="D22" i="1"/>
  <c r="D9" i="1"/>
  <c r="D8" i="1"/>
  <c r="D23" i="1"/>
  <c r="D7" i="1"/>
  <c r="D20" i="1"/>
  <c r="G13" i="1"/>
  <c r="G9" i="1"/>
  <c r="G24" i="1"/>
  <c r="G6" i="1"/>
  <c r="G8" i="1"/>
  <c r="G22" i="1"/>
  <c r="G14" i="1"/>
  <c r="G21" i="1"/>
  <c r="G25" i="1"/>
  <c r="G17" i="1"/>
  <c r="G20" i="1"/>
  <c r="G19" i="1"/>
  <c r="G10" i="1"/>
  <c r="G12" i="1"/>
  <c r="G16" i="1"/>
  <c r="G15" i="1"/>
  <c r="G11" i="1"/>
  <c r="G18" i="1"/>
  <c r="G7" i="1"/>
  <c r="G23" i="1"/>
  <c r="J23" i="1"/>
  <c r="J13" i="1"/>
  <c r="J12" i="1"/>
  <c r="J8" i="1"/>
  <c r="J20" i="1"/>
  <c r="J6" i="1"/>
  <c r="J7" i="1"/>
  <c r="J25" i="1"/>
  <c r="J9" i="1"/>
  <c r="J17" i="1"/>
  <c r="J24" i="1"/>
  <c r="J15" i="1"/>
  <c r="J16" i="1"/>
  <c r="J18" i="1"/>
  <c r="J14" i="1"/>
  <c r="J11" i="1"/>
  <c r="J10" i="1"/>
  <c r="J22" i="1"/>
  <c r="J19" i="1"/>
  <c r="J21" i="1"/>
</calcChain>
</file>

<file path=xl/sharedStrings.xml><?xml version="1.0" encoding="utf-8"?>
<sst xmlns="http://schemas.openxmlformats.org/spreadsheetml/2006/main" count="32" uniqueCount="32">
  <si>
    <t>PRAKTISERENDE LÆGERS ORGANISATION</t>
  </si>
  <si>
    <t>timer</t>
  </si>
  <si>
    <t>1. trin</t>
  </si>
  <si>
    <t>2. trin</t>
  </si>
  <si>
    <t>3. trin</t>
  </si>
  <si>
    <t>4. trin</t>
  </si>
  <si>
    <t>5. trin</t>
  </si>
  <si>
    <t>6. trin</t>
  </si>
  <si>
    <t>7. trin</t>
  </si>
  <si>
    <t>8. trin</t>
  </si>
  <si>
    <t>9. trin</t>
  </si>
  <si>
    <t>10. trin</t>
  </si>
  <si>
    <t>2    60%</t>
  </si>
  <si>
    <t>6    33%</t>
  </si>
  <si>
    <t>11   25%</t>
  </si>
  <si>
    <t>14   20%</t>
  </si>
  <si>
    <t>18   15%</t>
  </si>
  <si>
    <t>Ret her:</t>
  </si>
  <si>
    <t>Netto</t>
  </si>
  <si>
    <t>Brutto</t>
  </si>
  <si>
    <t>Terman Tranberg, Danske Regioner (tt@regioner.dk + 35 29 82 24) har 22. marts 2007 hjulpet med at oversætte henvisningen til den gl.. OK til gældende OK.</t>
  </si>
  <si>
    <t>Kopi af Overenskomst for overlæger mellem ARF og Foreningen af Speciallæger findes på: 'G:\LAK\Ad hoc\Bedriftlægers løn'.</t>
  </si>
  <si>
    <t xml:space="preserve">Arbejdsgivers pensionsbidrag, jf. aftale om løn- og ansættelsesvilkår for bedriftslæger mellem DA og PLO § 8 stk. 8. </t>
  </si>
  <si>
    <t>Antal ugl.</t>
  </si>
  <si>
    <t>Pensionsgivende grundløn, jf. overenskomst for overlæger § 4 stk. 1 - angivet i 31. marts 2018-niveau.</t>
  </si>
  <si>
    <t>Nettoløn (ekskl. pension) - angivet i 31. marts 2018-niveau.</t>
  </si>
  <si>
    <t>https://laeger.dk/media/4grh1bq1/endelig-dateret-og-underskrevet-overenskomst-for-overlaegerok24.pdf</t>
  </si>
  <si>
    <t>Nye grundlønstrin pr. 1. april 2025</t>
  </si>
  <si>
    <t>Nettoløn (ekskl. pension) - pct.reguleret til 1. november 2025-niveau.</t>
  </si>
  <si>
    <t>Procentregulering pr 1. november 2025 - findes på KTOs eller på Danske Regioners hjemmeside.</t>
  </si>
  <si>
    <t>Bruttoløn for bedriftslæger pr. 1. november 2025</t>
  </si>
  <si>
    <t>Pensionsgivende funktionstillæg til overlæger, der ikke varetager formaliseret vagt, jf. overenskomst for overlæger § 5 stk. 2  - angivet i 31. marts 2018-niveau. OBS FJERNET Pr. 1. april 2025 - grundløn samtidig hævet ovenfor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</si>
</sst>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10" x14ac:knownFonts="1">
    <font>
      <sz val="10"/>
      <name val="Arial"/>
    </font>
    <font>
      <sz val="16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sz val="7"/>
      <name val="Verdana"/>
      <family val="2"/>
    </font>
    <font>
      <b/>
      <sz val="7"/>
      <color indexed="10"/>
      <name val="Verdana"/>
      <family val="2"/>
    </font>
    <font>
      <sz val="7.5"/>
      <name val="Verdan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 applyProtection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quotePrefix="1" applyFont="1"/>
    <xf numFmtId="0" fontId="1" fillId="0" borderId="0" xfId="0" applyFont="1"/>
    <xf numFmtId="2" fontId="0" fillId="0" borderId="0" xfId="0" applyNumberFormat="1"/>
    <xf numFmtId="0" fontId="2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3" fillId="0" borderId="0" xfId="0" applyFont="1"/>
    <xf numFmtId="2" fontId="3" fillId="0" borderId="0" xfId="0" applyNumberFormat="1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3" fillId="0" borderId="5" xfId="0" applyNumberFormat="1" applyFont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4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165" fontId="4" fillId="0" borderId="0" xfId="0" applyNumberFormat="1" applyFont="1"/>
    <xf numFmtId="0" fontId="2" fillId="0" borderId="9" xfId="0" applyFont="1" applyBorder="1" applyAlignment="1">
      <alignment horizontal="centerContinuous"/>
    </xf>
    <xf numFmtId="0" fontId="2" fillId="0" borderId="10" xfId="0" applyFont="1" applyBorder="1" applyAlignment="1">
      <alignment horizontal="center"/>
    </xf>
    <xf numFmtId="4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4" xfId="0" quotePrefix="1" applyFont="1" applyBorder="1" applyAlignment="1">
      <alignment horizontal="left"/>
    </xf>
    <xf numFmtId="0" fontId="2" fillId="0" borderId="15" xfId="0" quotePrefix="1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8" fillId="0" borderId="0" xfId="0" applyFont="1"/>
    <xf numFmtId="0" fontId="9" fillId="0" borderId="0" xfId="0" applyFont="1"/>
  </cellXfs>
  <cellStyles count="2">
    <cellStyle name="Komma 2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496050</xdr:colOff>
      <xdr:row>15</xdr:row>
      <xdr:rowOff>226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45D7AD18-2429-6980-5150-9F8FD17C1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5372850" cy="1619476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17</xdr:row>
      <xdr:rowOff>76200</xdr:rowOff>
    </xdr:from>
    <xdr:to>
      <xdr:col>9</xdr:col>
      <xdr:colOff>534142</xdr:colOff>
      <xdr:row>36</xdr:row>
      <xdr:rowOff>124261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9E9A425-7236-B8DF-C305-9C9E55898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2828925"/>
          <a:ext cx="5315692" cy="3124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="130" zoomScaleNormal="130" workbookViewId="0">
      <selection activeCell="D31" sqref="D31"/>
    </sheetView>
  </sheetViews>
  <sheetFormatPr defaultColWidth="9.7109375" defaultRowHeight="12.75" x14ac:dyDescent="0.2"/>
  <cols>
    <col min="1" max="1" width="4.140625" customWidth="1"/>
    <col min="2" max="12" width="11.28515625" customWidth="1"/>
    <col min="13" max="13" width="1.28515625" customWidth="1"/>
    <col min="14" max="14" width="6" style="3" customWidth="1"/>
    <col min="15" max="15" width="3" bestFit="1" customWidth="1"/>
    <col min="16" max="16" width="4.5703125" bestFit="1" customWidth="1"/>
  </cols>
  <sheetData>
    <row r="1" spans="1:17" ht="20.25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20.25" x14ac:dyDescent="0.3">
      <c r="B2" s="1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ht="11.25" customHeight="1" thickBot="1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7" x14ac:dyDescent="0.2">
      <c r="A4" s="30"/>
      <c r="B4" s="28" t="s">
        <v>23</v>
      </c>
      <c r="C4" s="21"/>
      <c r="D4" s="4"/>
      <c r="E4" s="4"/>
      <c r="F4" s="4"/>
      <c r="G4" s="4"/>
      <c r="H4" s="4"/>
      <c r="I4" s="4"/>
      <c r="J4" s="4"/>
      <c r="K4" s="4"/>
      <c r="L4" s="5"/>
      <c r="M4" s="6"/>
      <c r="N4" s="7"/>
      <c r="O4" s="6"/>
      <c r="P4" s="6"/>
      <c r="Q4" s="6"/>
    </row>
    <row r="5" spans="1:17" ht="13.5" thickBot="1" x14ac:dyDescent="0.25">
      <c r="B5" s="29" t="s">
        <v>1</v>
      </c>
      <c r="C5" s="22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9" t="s">
        <v>11</v>
      </c>
      <c r="M5" s="6"/>
      <c r="N5" s="7"/>
      <c r="O5" s="6"/>
      <c r="P5" s="6"/>
      <c r="Q5" s="6"/>
    </row>
    <row r="6" spans="1:17" x14ac:dyDescent="0.2">
      <c r="B6" s="24">
        <v>1</v>
      </c>
      <c r="C6" s="10">
        <f>SUM(C$27/37*$O6*(1+$P6))</f>
        <v>38902.130050162159</v>
      </c>
      <c r="D6" s="10">
        <f t="shared" ref="C6:L15" si="0">SUM(D$27/37*$O6*(1+$P6))</f>
        <v>39498.886806918919</v>
      </c>
      <c r="E6" s="10">
        <f t="shared" si="0"/>
        <v>40095.643563675672</v>
      </c>
      <c r="F6" s="10">
        <f t="shared" si="0"/>
        <v>40990.778698810813</v>
      </c>
      <c r="G6" s="10">
        <f t="shared" si="0"/>
        <v>41587.535455567559</v>
      </c>
      <c r="H6" s="10">
        <f t="shared" si="0"/>
        <v>42184.292212324319</v>
      </c>
      <c r="I6" s="10">
        <f t="shared" si="0"/>
        <v>42781.048969081079</v>
      </c>
      <c r="J6" s="10">
        <f t="shared" si="0"/>
        <v>43427.535455567559</v>
      </c>
      <c r="K6" s="10">
        <f t="shared" si="0"/>
        <v>44074.021942054052</v>
      </c>
      <c r="L6" s="10">
        <f>SUM(L$27/37*$O6*(1+$P6))</f>
        <v>44471.859779891885</v>
      </c>
      <c r="M6" s="6"/>
      <c r="N6" s="7"/>
      <c r="O6" s="6">
        <v>1</v>
      </c>
      <c r="P6" s="7">
        <f>3/5</f>
        <v>0.6</v>
      </c>
      <c r="Q6" s="6"/>
    </row>
    <row r="7" spans="1:17" x14ac:dyDescent="0.2">
      <c r="B7" s="24" t="s">
        <v>12</v>
      </c>
      <c r="C7" s="10">
        <f t="shared" si="0"/>
        <v>77804.260100324318</v>
      </c>
      <c r="D7" s="10">
        <f t="shared" si="0"/>
        <v>78997.773613837839</v>
      </c>
      <c r="E7" s="10">
        <f t="shared" si="0"/>
        <v>80191.287127351345</v>
      </c>
      <c r="F7" s="10">
        <f t="shared" si="0"/>
        <v>81981.557397621626</v>
      </c>
      <c r="G7" s="10">
        <f t="shared" si="0"/>
        <v>83175.070911135117</v>
      </c>
      <c r="H7" s="10">
        <f t="shared" si="0"/>
        <v>84368.584424648638</v>
      </c>
      <c r="I7" s="10">
        <f t="shared" si="0"/>
        <v>85562.097938162158</v>
      </c>
      <c r="J7" s="10">
        <f t="shared" si="0"/>
        <v>86855.070911135117</v>
      </c>
      <c r="K7" s="10">
        <f t="shared" si="0"/>
        <v>88148.043884108105</v>
      </c>
      <c r="L7" s="10">
        <f t="shared" si="0"/>
        <v>88943.719559783771</v>
      </c>
      <c r="M7" s="6"/>
      <c r="N7" s="7"/>
      <c r="O7" s="6">
        <v>2</v>
      </c>
      <c r="P7" s="7">
        <f>3/5</f>
        <v>0.6</v>
      </c>
      <c r="Q7" s="6"/>
    </row>
    <row r="8" spans="1:17" ht="13.5" thickBot="1" x14ac:dyDescent="0.25">
      <c r="B8" s="25">
        <v>3</v>
      </c>
      <c r="C8" s="11">
        <f t="shared" si="0"/>
        <v>116706.39015048648</v>
      </c>
      <c r="D8" s="11">
        <f t="shared" si="0"/>
        <v>118496.66042075674</v>
      </c>
      <c r="E8" s="11">
        <f t="shared" si="0"/>
        <v>120286.93069102702</v>
      </c>
      <c r="F8" s="11">
        <f t="shared" si="0"/>
        <v>122972.33609643244</v>
      </c>
      <c r="G8" s="11">
        <f t="shared" si="0"/>
        <v>124762.60636670269</v>
      </c>
      <c r="H8" s="11">
        <f t="shared" si="0"/>
        <v>126552.87663697296</v>
      </c>
      <c r="I8" s="11">
        <f t="shared" si="0"/>
        <v>128343.14690724324</v>
      </c>
      <c r="J8" s="11">
        <f t="shared" si="0"/>
        <v>130282.60636670269</v>
      </c>
      <c r="K8" s="11">
        <f t="shared" si="0"/>
        <v>132222.06582616214</v>
      </c>
      <c r="L8" s="11">
        <f t="shared" si="0"/>
        <v>133415.57933967566</v>
      </c>
      <c r="M8" s="6"/>
      <c r="N8" s="7"/>
      <c r="O8" s="6">
        <v>3</v>
      </c>
      <c r="P8" s="7">
        <f>3/5</f>
        <v>0.6</v>
      </c>
      <c r="Q8" s="6"/>
    </row>
    <row r="9" spans="1:17" x14ac:dyDescent="0.2">
      <c r="B9" s="24">
        <v>4</v>
      </c>
      <c r="C9" s="23">
        <f t="shared" si="0"/>
        <v>129673.76683387384</v>
      </c>
      <c r="D9" s="10">
        <f t="shared" si="0"/>
        <v>131662.95602306304</v>
      </c>
      <c r="E9" s="10">
        <f t="shared" si="0"/>
        <v>133652.14521225222</v>
      </c>
      <c r="F9" s="10">
        <f t="shared" si="0"/>
        <v>136635.928996036</v>
      </c>
      <c r="G9" s="10">
        <f t="shared" si="0"/>
        <v>138625.11818522518</v>
      </c>
      <c r="H9" s="10">
        <f t="shared" si="0"/>
        <v>140614.30737441438</v>
      </c>
      <c r="I9" s="10">
        <f t="shared" si="0"/>
        <v>142603.49656360358</v>
      </c>
      <c r="J9" s="10">
        <f t="shared" si="0"/>
        <v>144758.45151855852</v>
      </c>
      <c r="K9" s="10">
        <f t="shared" si="0"/>
        <v>146913.40647351349</v>
      </c>
      <c r="L9" s="10">
        <f t="shared" si="0"/>
        <v>148239.53259963961</v>
      </c>
      <c r="M9" s="6"/>
      <c r="N9" s="7"/>
      <c r="O9" s="6">
        <v>4</v>
      </c>
      <c r="P9" s="7">
        <f t="shared" ref="P9:P14" si="1">1/3</f>
        <v>0.33333333333333331</v>
      </c>
      <c r="Q9" s="6"/>
    </row>
    <row r="10" spans="1:17" x14ac:dyDescent="0.2">
      <c r="B10" s="24">
        <v>5</v>
      </c>
      <c r="C10" s="10">
        <f t="shared" si="0"/>
        <v>162092.2085423423</v>
      </c>
      <c r="D10" s="10">
        <f t="shared" si="0"/>
        <v>164578.69502882881</v>
      </c>
      <c r="E10" s="10">
        <f t="shared" si="0"/>
        <v>167065.18151531529</v>
      </c>
      <c r="F10" s="10">
        <f t="shared" si="0"/>
        <v>170794.91124504502</v>
      </c>
      <c r="G10" s="10">
        <f t="shared" si="0"/>
        <v>173281.39773153147</v>
      </c>
      <c r="H10" s="10">
        <f t="shared" si="0"/>
        <v>175767.88421801798</v>
      </c>
      <c r="I10" s="10">
        <f t="shared" si="0"/>
        <v>178254.37070450446</v>
      </c>
      <c r="J10" s="10">
        <f t="shared" si="0"/>
        <v>180948.06439819816</v>
      </c>
      <c r="K10" s="10">
        <f t="shared" si="0"/>
        <v>183641.75809189188</v>
      </c>
      <c r="L10" s="10">
        <f t="shared" si="0"/>
        <v>185299.41574954952</v>
      </c>
      <c r="M10" s="6"/>
      <c r="N10" s="7"/>
      <c r="O10" s="6">
        <v>5</v>
      </c>
      <c r="P10" s="7">
        <f t="shared" si="1"/>
        <v>0.33333333333333331</v>
      </c>
      <c r="Q10" s="6"/>
    </row>
    <row r="11" spans="1:17" x14ac:dyDescent="0.2">
      <c r="B11" s="24" t="s">
        <v>13</v>
      </c>
      <c r="C11" s="10">
        <f t="shared" si="0"/>
        <v>194510.65025081078</v>
      </c>
      <c r="D11" s="10">
        <f t="shared" si="0"/>
        <v>197494.43403459457</v>
      </c>
      <c r="E11" s="10">
        <f t="shared" si="0"/>
        <v>200478.21781837835</v>
      </c>
      <c r="F11" s="10">
        <f t="shared" si="0"/>
        <v>204953.89349405403</v>
      </c>
      <c r="G11" s="10">
        <f t="shared" si="0"/>
        <v>207937.67727783779</v>
      </c>
      <c r="H11" s="10">
        <f t="shared" si="0"/>
        <v>210921.46106162158</v>
      </c>
      <c r="I11" s="10">
        <f t="shared" si="0"/>
        <v>213905.24484540537</v>
      </c>
      <c r="J11" s="10">
        <f t="shared" si="0"/>
        <v>217137.67727783779</v>
      </c>
      <c r="K11" s="10">
        <f t="shared" si="0"/>
        <v>220370.10971027022</v>
      </c>
      <c r="L11" s="10">
        <f t="shared" si="0"/>
        <v>222359.29889945942</v>
      </c>
      <c r="M11" s="6"/>
      <c r="N11" s="7"/>
      <c r="O11" s="6">
        <v>6</v>
      </c>
      <c r="P11" s="7">
        <f t="shared" si="1"/>
        <v>0.33333333333333331</v>
      </c>
      <c r="Q11" s="6"/>
    </row>
    <row r="12" spans="1:17" x14ac:dyDescent="0.2">
      <c r="B12" s="24">
        <v>7</v>
      </c>
      <c r="C12" s="10">
        <f t="shared" si="0"/>
        <v>226929.09195927926</v>
      </c>
      <c r="D12" s="10">
        <f t="shared" si="0"/>
        <v>230410.17304036033</v>
      </c>
      <c r="E12" s="10">
        <f t="shared" si="0"/>
        <v>233891.25412144139</v>
      </c>
      <c r="F12" s="10">
        <f t="shared" si="0"/>
        <v>239112.87574306305</v>
      </c>
      <c r="G12" s="10">
        <f t="shared" si="0"/>
        <v>242593.95682414406</v>
      </c>
      <c r="H12" s="10">
        <f t="shared" si="0"/>
        <v>246075.03790522518</v>
      </c>
      <c r="I12" s="10">
        <f t="shared" si="0"/>
        <v>249556.11898630625</v>
      </c>
      <c r="J12" s="10">
        <f t="shared" si="0"/>
        <v>253327.2901574774</v>
      </c>
      <c r="K12" s="10">
        <f t="shared" si="0"/>
        <v>257098.46132864861</v>
      </c>
      <c r="L12" s="10">
        <f t="shared" si="0"/>
        <v>259419.18204936932</v>
      </c>
      <c r="M12" s="6"/>
      <c r="N12" s="7"/>
      <c r="O12" s="6">
        <v>7</v>
      </c>
      <c r="P12" s="7">
        <f t="shared" si="1"/>
        <v>0.33333333333333331</v>
      </c>
      <c r="Q12" s="6"/>
    </row>
    <row r="13" spans="1:17" x14ac:dyDescent="0.2">
      <c r="B13" s="24">
        <v>8</v>
      </c>
      <c r="C13" s="10">
        <f t="shared" si="0"/>
        <v>259347.53366774769</v>
      </c>
      <c r="D13" s="10">
        <f t="shared" si="0"/>
        <v>263325.91204612609</v>
      </c>
      <c r="E13" s="10">
        <f t="shared" si="0"/>
        <v>267304.29042450443</v>
      </c>
      <c r="F13" s="10">
        <f t="shared" si="0"/>
        <v>273271.85799207201</v>
      </c>
      <c r="G13" s="10">
        <f t="shared" si="0"/>
        <v>277250.23637045035</v>
      </c>
      <c r="H13" s="10">
        <f t="shared" si="0"/>
        <v>281228.61474882875</v>
      </c>
      <c r="I13" s="10">
        <f t="shared" si="0"/>
        <v>285206.99312720716</v>
      </c>
      <c r="J13" s="10">
        <f t="shared" si="0"/>
        <v>289516.90303711704</v>
      </c>
      <c r="K13" s="10">
        <f t="shared" si="0"/>
        <v>293826.81294702698</v>
      </c>
      <c r="L13" s="10">
        <f t="shared" si="0"/>
        <v>296479.06519927923</v>
      </c>
      <c r="M13" s="6"/>
      <c r="N13" s="7"/>
      <c r="O13" s="6">
        <v>8</v>
      </c>
      <c r="P13" s="7">
        <f t="shared" si="1"/>
        <v>0.33333333333333331</v>
      </c>
      <c r="Q13" s="6"/>
    </row>
    <row r="14" spans="1:17" ht="13.5" thickBot="1" x14ac:dyDescent="0.25">
      <c r="B14" s="25">
        <v>9</v>
      </c>
      <c r="C14" s="11">
        <f t="shared" si="0"/>
        <v>291765.97537621611</v>
      </c>
      <c r="D14" s="11">
        <f t="shared" si="0"/>
        <v>296241.65105189185</v>
      </c>
      <c r="E14" s="11">
        <f t="shared" si="0"/>
        <v>300717.32672756753</v>
      </c>
      <c r="F14" s="11">
        <f t="shared" si="0"/>
        <v>307430.84024108102</v>
      </c>
      <c r="G14" s="11">
        <f t="shared" si="0"/>
        <v>311906.5159167567</v>
      </c>
      <c r="H14" s="11">
        <f t="shared" si="0"/>
        <v>316382.19159243233</v>
      </c>
      <c r="I14" s="11">
        <f t="shared" si="0"/>
        <v>320857.86726810806</v>
      </c>
      <c r="J14" s="11">
        <f t="shared" si="0"/>
        <v>325706.5159167567</v>
      </c>
      <c r="K14" s="11">
        <f t="shared" si="0"/>
        <v>330555.16456540534</v>
      </c>
      <c r="L14" s="11">
        <f t="shared" si="0"/>
        <v>333538.94834918913</v>
      </c>
      <c r="M14" s="6"/>
      <c r="N14" s="7"/>
      <c r="O14" s="6">
        <v>9</v>
      </c>
      <c r="P14" s="7">
        <f t="shared" si="1"/>
        <v>0.33333333333333331</v>
      </c>
      <c r="Q14" s="6"/>
    </row>
    <row r="15" spans="1:17" x14ac:dyDescent="0.2">
      <c r="B15" s="24">
        <v>10</v>
      </c>
      <c r="C15" s="10">
        <f t="shared" si="0"/>
        <v>303922.89101689187</v>
      </c>
      <c r="D15" s="10">
        <f t="shared" si="0"/>
        <v>308585.053179054</v>
      </c>
      <c r="E15" s="10">
        <f t="shared" si="0"/>
        <v>313247.21534121619</v>
      </c>
      <c r="F15" s="10">
        <f t="shared" si="0"/>
        <v>320240.45858445938</v>
      </c>
      <c r="G15" s="10">
        <f t="shared" si="0"/>
        <v>324902.62074662151</v>
      </c>
      <c r="H15" s="10">
        <f t="shared" si="0"/>
        <v>329564.78290878376</v>
      </c>
      <c r="I15" s="10">
        <f t="shared" si="0"/>
        <v>334226.94507094589</v>
      </c>
      <c r="J15" s="10">
        <f t="shared" si="0"/>
        <v>339277.62074662151</v>
      </c>
      <c r="K15" s="10">
        <f t="shared" si="0"/>
        <v>344328.29642229725</v>
      </c>
      <c r="L15" s="10">
        <f t="shared" si="0"/>
        <v>347436.40453040536</v>
      </c>
      <c r="M15" s="6"/>
      <c r="N15" s="7"/>
      <c r="O15" s="6">
        <v>10</v>
      </c>
      <c r="P15" s="7">
        <f>1/4</f>
        <v>0.25</v>
      </c>
      <c r="Q15" s="6"/>
    </row>
    <row r="16" spans="1:17" x14ac:dyDescent="0.2">
      <c r="B16" s="24" t="s">
        <v>14</v>
      </c>
      <c r="C16" s="10">
        <f t="shared" ref="C16:L25" si="2">SUM(C$27/37*$O16*(1+$P16))</f>
        <v>334315.18011858105</v>
      </c>
      <c r="D16" s="10">
        <f t="shared" si="2"/>
        <v>339443.55849695945</v>
      </c>
      <c r="E16" s="10">
        <f t="shared" si="2"/>
        <v>344571.93687533779</v>
      </c>
      <c r="F16" s="10">
        <f t="shared" si="2"/>
        <v>352264.50444290537</v>
      </c>
      <c r="G16" s="10">
        <f t="shared" si="2"/>
        <v>357392.88282128371</v>
      </c>
      <c r="H16" s="10">
        <f t="shared" si="2"/>
        <v>362521.26119966211</v>
      </c>
      <c r="I16" s="10">
        <f t="shared" si="2"/>
        <v>367649.63957804046</v>
      </c>
      <c r="J16" s="10">
        <f t="shared" si="2"/>
        <v>373205.38282128371</v>
      </c>
      <c r="K16" s="10">
        <f t="shared" si="2"/>
        <v>378761.12606452696</v>
      </c>
      <c r="L16" s="10">
        <f t="shared" si="2"/>
        <v>382180.04498344584</v>
      </c>
      <c r="M16" s="6"/>
      <c r="N16" s="7"/>
      <c r="O16" s="6">
        <v>11</v>
      </c>
      <c r="P16" s="7">
        <f>1/4</f>
        <v>0.25</v>
      </c>
      <c r="Q16" s="6"/>
    </row>
    <row r="17" spans="2:17" ht="13.5" thickBot="1" x14ac:dyDescent="0.25">
      <c r="B17" s="25">
        <v>12</v>
      </c>
      <c r="C17" s="11">
        <f>SUM(C$27/37*$O17*(1+$P17))</f>
        <v>364707.46922027023</v>
      </c>
      <c r="D17" s="11">
        <f t="shared" si="2"/>
        <v>370302.06381486484</v>
      </c>
      <c r="E17" s="11">
        <f t="shared" si="2"/>
        <v>375896.6584094594</v>
      </c>
      <c r="F17" s="11">
        <f t="shared" si="2"/>
        <v>384288.55030135135</v>
      </c>
      <c r="G17" s="11">
        <f t="shared" si="2"/>
        <v>389883.14489594591</v>
      </c>
      <c r="H17" s="11">
        <f t="shared" si="2"/>
        <v>395477.73949054047</v>
      </c>
      <c r="I17" s="11">
        <f t="shared" si="2"/>
        <v>401072.33408513508</v>
      </c>
      <c r="J17" s="11">
        <f t="shared" si="2"/>
        <v>407133.14489594591</v>
      </c>
      <c r="K17" s="11">
        <f t="shared" si="2"/>
        <v>413193.95570675668</v>
      </c>
      <c r="L17" s="11">
        <f t="shared" si="2"/>
        <v>416923.68543648638</v>
      </c>
      <c r="M17" s="6"/>
      <c r="N17" s="7"/>
      <c r="O17" s="6">
        <v>12</v>
      </c>
      <c r="P17" s="7">
        <f>1/4</f>
        <v>0.25</v>
      </c>
      <c r="Q17" s="6"/>
    </row>
    <row r="18" spans="2:17" x14ac:dyDescent="0.2">
      <c r="B18" s="24">
        <v>13</v>
      </c>
      <c r="C18" s="10">
        <f t="shared" si="2"/>
        <v>379295.76798908098</v>
      </c>
      <c r="D18" s="10">
        <f t="shared" si="2"/>
        <v>385114.14636745938</v>
      </c>
      <c r="E18" s="10">
        <f t="shared" si="2"/>
        <v>390932.52474583779</v>
      </c>
      <c r="F18" s="10">
        <f t="shared" si="2"/>
        <v>399660.09231340536</v>
      </c>
      <c r="G18" s="10">
        <f t="shared" si="2"/>
        <v>405478.4706917837</v>
      </c>
      <c r="H18" s="10">
        <f t="shared" si="2"/>
        <v>411296.8490701621</v>
      </c>
      <c r="I18" s="10">
        <f t="shared" si="2"/>
        <v>417115.22744854045</v>
      </c>
      <c r="J18" s="10">
        <f t="shared" si="2"/>
        <v>423418.4706917837</v>
      </c>
      <c r="K18" s="10">
        <f t="shared" si="2"/>
        <v>429721.71393502696</v>
      </c>
      <c r="L18" s="10">
        <f t="shared" si="2"/>
        <v>433600.63285394589</v>
      </c>
      <c r="M18" s="6"/>
      <c r="N18" s="7"/>
      <c r="O18" s="6">
        <v>13</v>
      </c>
      <c r="P18" s="7">
        <f>1/5</f>
        <v>0.2</v>
      </c>
      <c r="Q18" s="6"/>
    </row>
    <row r="19" spans="2:17" x14ac:dyDescent="0.2">
      <c r="B19" s="24" t="s">
        <v>15</v>
      </c>
      <c r="C19" s="10">
        <f t="shared" si="2"/>
        <v>408472.36552670266</v>
      </c>
      <c r="D19" s="10">
        <f t="shared" si="2"/>
        <v>414738.31147264858</v>
      </c>
      <c r="E19" s="10">
        <f t="shared" si="2"/>
        <v>421004.2574185945</v>
      </c>
      <c r="F19" s="10">
        <f t="shared" si="2"/>
        <v>430403.17633751349</v>
      </c>
      <c r="G19" s="10">
        <f t="shared" si="2"/>
        <v>436669.12228345935</v>
      </c>
      <c r="H19" s="10">
        <f t="shared" si="2"/>
        <v>442935.06822940533</v>
      </c>
      <c r="I19" s="10">
        <f t="shared" si="2"/>
        <v>449201.01417535124</v>
      </c>
      <c r="J19" s="10">
        <f t="shared" si="2"/>
        <v>455989.12228345935</v>
      </c>
      <c r="K19" s="10">
        <f t="shared" si="2"/>
        <v>462777.23039156751</v>
      </c>
      <c r="L19" s="10">
        <f t="shared" si="2"/>
        <v>466954.52768886479</v>
      </c>
      <c r="M19" s="6"/>
      <c r="N19" s="7"/>
      <c r="O19" s="6">
        <v>14</v>
      </c>
      <c r="P19" s="7">
        <f>1/5</f>
        <v>0.2</v>
      </c>
      <c r="Q19" s="6"/>
    </row>
    <row r="20" spans="2:17" ht="13.5" thickBot="1" x14ac:dyDescent="0.25">
      <c r="B20" s="25">
        <v>15</v>
      </c>
      <c r="C20" s="11">
        <f t="shared" si="2"/>
        <v>437648.96306432429</v>
      </c>
      <c r="D20" s="11">
        <f t="shared" si="2"/>
        <v>444362.47657783778</v>
      </c>
      <c r="E20" s="11">
        <f t="shared" si="2"/>
        <v>451075.99009135127</v>
      </c>
      <c r="F20" s="11">
        <f t="shared" si="2"/>
        <v>461146.26036162156</v>
      </c>
      <c r="G20" s="11">
        <f t="shared" si="2"/>
        <v>467859.773875135</v>
      </c>
      <c r="H20" s="11">
        <f t="shared" si="2"/>
        <v>474573.28738864855</v>
      </c>
      <c r="I20" s="11">
        <f t="shared" si="2"/>
        <v>481286.8009021621</v>
      </c>
      <c r="J20" s="11">
        <f t="shared" si="2"/>
        <v>488559.773875135</v>
      </c>
      <c r="K20" s="11">
        <f t="shared" si="2"/>
        <v>495832.74684810807</v>
      </c>
      <c r="L20" s="11">
        <f t="shared" si="2"/>
        <v>500308.42252378364</v>
      </c>
      <c r="M20" s="6"/>
      <c r="N20" s="7"/>
      <c r="O20" s="6">
        <v>15</v>
      </c>
      <c r="P20" s="7">
        <f>1/5</f>
        <v>0.2</v>
      </c>
      <c r="Q20" s="6"/>
    </row>
    <row r="21" spans="2:17" x14ac:dyDescent="0.2">
      <c r="B21" s="24">
        <v>16</v>
      </c>
      <c r="C21" s="10">
        <f t="shared" si="2"/>
        <v>447374.49557686475</v>
      </c>
      <c r="D21" s="10">
        <f t="shared" si="2"/>
        <v>454237.19827956747</v>
      </c>
      <c r="E21" s="10">
        <f t="shared" si="2"/>
        <v>461099.90098227019</v>
      </c>
      <c r="F21" s="10">
        <f t="shared" si="2"/>
        <v>471393.95503632422</v>
      </c>
      <c r="G21" s="10">
        <f t="shared" si="2"/>
        <v>478256.65773902688</v>
      </c>
      <c r="H21" s="10">
        <f t="shared" si="2"/>
        <v>485119.3604417296</v>
      </c>
      <c r="I21" s="10">
        <f t="shared" si="2"/>
        <v>491982.06314443232</v>
      </c>
      <c r="J21" s="10">
        <f t="shared" si="2"/>
        <v>499416.65773902688</v>
      </c>
      <c r="K21" s="10">
        <f t="shared" si="2"/>
        <v>506851.25233362155</v>
      </c>
      <c r="L21" s="10">
        <f t="shared" si="2"/>
        <v>511426.38746875664</v>
      </c>
      <c r="M21" s="6"/>
      <c r="N21" s="7"/>
      <c r="O21" s="6">
        <v>16</v>
      </c>
      <c r="P21" s="7">
        <f>3/20</f>
        <v>0.15</v>
      </c>
      <c r="Q21" s="6"/>
    </row>
    <row r="22" spans="2:17" x14ac:dyDescent="0.2">
      <c r="B22" s="24">
        <v>17</v>
      </c>
      <c r="C22" s="10">
        <f t="shared" si="2"/>
        <v>475335.40155041881</v>
      </c>
      <c r="D22" s="10">
        <f t="shared" si="2"/>
        <v>482627.02317204041</v>
      </c>
      <c r="E22" s="10">
        <f t="shared" si="2"/>
        <v>489918.64479366207</v>
      </c>
      <c r="F22" s="10">
        <f t="shared" si="2"/>
        <v>500856.07722609455</v>
      </c>
      <c r="G22" s="10">
        <f t="shared" si="2"/>
        <v>508147.69884771609</v>
      </c>
      <c r="H22" s="10">
        <f t="shared" si="2"/>
        <v>515439.32046933769</v>
      </c>
      <c r="I22" s="10">
        <f t="shared" si="2"/>
        <v>522730.94209095929</v>
      </c>
      <c r="J22" s="10">
        <f t="shared" si="2"/>
        <v>530630.19884771609</v>
      </c>
      <c r="K22" s="10">
        <f t="shared" si="2"/>
        <v>538529.4556044729</v>
      </c>
      <c r="L22" s="10">
        <f t="shared" si="2"/>
        <v>543390.53668555396</v>
      </c>
      <c r="M22" s="6"/>
      <c r="N22" s="7"/>
      <c r="O22" s="6">
        <v>17</v>
      </c>
      <c r="P22" s="7">
        <f>3/20</f>
        <v>0.15</v>
      </c>
      <c r="Q22" s="6"/>
    </row>
    <row r="23" spans="2:17" x14ac:dyDescent="0.2">
      <c r="B23" s="24" t="s">
        <v>16</v>
      </c>
      <c r="C23" s="10">
        <f t="shared" si="2"/>
        <v>503296.30752397282</v>
      </c>
      <c r="D23" s="10">
        <f t="shared" si="2"/>
        <v>511016.84806451341</v>
      </c>
      <c r="E23" s="10">
        <f t="shared" si="2"/>
        <v>518737.388605054</v>
      </c>
      <c r="F23" s="10">
        <f t="shared" si="2"/>
        <v>530318.19941586477</v>
      </c>
      <c r="G23" s="10">
        <f t="shared" si="2"/>
        <v>538038.73995640525</v>
      </c>
      <c r="H23" s="10">
        <f t="shared" si="2"/>
        <v>545759.28049694584</v>
      </c>
      <c r="I23" s="10">
        <f t="shared" si="2"/>
        <v>553479.82103748631</v>
      </c>
      <c r="J23" s="10">
        <f t="shared" si="2"/>
        <v>561843.73995640525</v>
      </c>
      <c r="K23" s="10">
        <f t="shared" si="2"/>
        <v>570207.65887532418</v>
      </c>
      <c r="L23" s="10">
        <f t="shared" si="2"/>
        <v>575354.68590235116</v>
      </c>
      <c r="M23" s="6"/>
      <c r="N23" s="7"/>
      <c r="O23" s="6">
        <v>18</v>
      </c>
      <c r="P23" s="7">
        <f>3/20</f>
        <v>0.15</v>
      </c>
      <c r="Q23" s="6"/>
    </row>
    <row r="24" spans="2:17" x14ac:dyDescent="0.2">
      <c r="B24" s="24">
        <v>19</v>
      </c>
      <c r="C24" s="10">
        <f t="shared" si="2"/>
        <v>531257.21349752694</v>
      </c>
      <c r="D24" s="10">
        <f t="shared" si="2"/>
        <v>539406.67295698635</v>
      </c>
      <c r="E24" s="10">
        <f t="shared" si="2"/>
        <v>547556.13241644588</v>
      </c>
      <c r="F24" s="10">
        <f t="shared" si="2"/>
        <v>559780.32160563499</v>
      </c>
      <c r="G24" s="10">
        <f t="shared" si="2"/>
        <v>567929.7810650944</v>
      </c>
      <c r="H24" s="10">
        <f t="shared" si="2"/>
        <v>576079.24052455393</v>
      </c>
      <c r="I24" s="10">
        <f t="shared" si="2"/>
        <v>584228.69998401334</v>
      </c>
      <c r="J24" s="10">
        <f t="shared" si="2"/>
        <v>593057.2810650944</v>
      </c>
      <c r="K24" s="10">
        <f t="shared" si="2"/>
        <v>601885.86214617558</v>
      </c>
      <c r="L24" s="10">
        <f t="shared" si="2"/>
        <v>607318.83511914848</v>
      </c>
      <c r="M24" s="6"/>
      <c r="N24" s="7"/>
      <c r="O24" s="6">
        <v>19</v>
      </c>
      <c r="P24" s="7">
        <f>3/20</f>
        <v>0.15</v>
      </c>
      <c r="Q24" s="6"/>
    </row>
    <row r="25" spans="2:17" ht="13.5" thickBot="1" x14ac:dyDescent="0.25">
      <c r="B25" s="25">
        <v>20</v>
      </c>
      <c r="C25" s="11">
        <f>SUM(C$27/37*$O25*(1+$P25))</f>
        <v>559218.11947108095</v>
      </c>
      <c r="D25" s="11">
        <f t="shared" si="2"/>
        <v>567796.49784945929</v>
      </c>
      <c r="E25" s="11">
        <f t="shared" si="2"/>
        <v>576374.87622783775</v>
      </c>
      <c r="F25" s="11">
        <f t="shared" si="2"/>
        <v>589242.44379540533</v>
      </c>
      <c r="G25" s="11">
        <f t="shared" si="2"/>
        <v>597820.82217378356</v>
      </c>
      <c r="H25" s="11">
        <f t="shared" si="2"/>
        <v>606399.20055216202</v>
      </c>
      <c r="I25" s="11">
        <f t="shared" si="2"/>
        <v>614977.57893054036</v>
      </c>
      <c r="J25" s="11">
        <f t="shared" si="2"/>
        <v>624270.82217378356</v>
      </c>
      <c r="K25" s="11">
        <f t="shared" si="2"/>
        <v>633564.06541702698</v>
      </c>
      <c r="L25" s="11">
        <f t="shared" si="2"/>
        <v>639282.9843359458</v>
      </c>
      <c r="M25" s="6"/>
      <c r="N25" s="7"/>
      <c r="O25" s="6">
        <v>20</v>
      </c>
      <c r="P25" s="7">
        <f>3/20</f>
        <v>0.15</v>
      </c>
      <c r="Q25" s="6"/>
    </row>
    <row r="26" spans="2:17" x14ac:dyDescent="0.2">
      <c r="B26" s="26" t="s">
        <v>18</v>
      </c>
      <c r="C26" s="12">
        <f>SUM(L26-112000)</f>
        <v>782271.0933999999</v>
      </c>
      <c r="D26" s="12">
        <f>SUM(L26-100000)</f>
        <v>794271.0933999999</v>
      </c>
      <c r="E26" s="12">
        <f>SUM(L26-88000)</f>
        <v>806271.0933999999</v>
      </c>
      <c r="F26" s="12">
        <f>SUM(L26-70000)</f>
        <v>824271.0933999999</v>
      </c>
      <c r="G26" s="12">
        <f>SUM(L26-58000)</f>
        <v>836271.0933999999</v>
      </c>
      <c r="H26" s="12">
        <f>SUM(L26-46000)</f>
        <v>848271.0933999999</v>
      </c>
      <c r="I26" s="12">
        <f>SUM(L26-34000)</f>
        <v>860271.0933999999</v>
      </c>
      <c r="J26" s="12">
        <f>SUM(L26-21000)</f>
        <v>873271.0933999999</v>
      </c>
      <c r="K26" s="12">
        <f>SUM(L26-8000)</f>
        <v>886271.0933999999</v>
      </c>
      <c r="L26" s="12">
        <f>C34</f>
        <v>894271.0933999999</v>
      </c>
      <c r="M26" s="7"/>
      <c r="N26" s="7"/>
      <c r="O26" s="7"/>
      <c r="P26" s="7"/>
      <c r="Q26" s="6"/>
    </row>
    <row r="27" spans="2:17" ht="13.5" thickBot="1" x14ac:dyDescent="0.25">
      <c r="B27" s="27" t="s">
        <v>19</v>
      </c>
      <c r="C27" s="13">
        <f>SUM(C26*(1+$C31))</f>
        <v>899611.75740999985</v>
      </c>
      <c r="D27" s="13">
        <f t="shared" ref="D27:K27" si="3">SUM(D26*(1+$C31))</f>
        <v>913411.75740999985</v>
      </c>
      <c r="E27" s="13">
        <f t="shared" si="3"/>
        <v>927211.75740999985</v>
      </c>
      <c r="F27" s="13">
        <f t="shared" si="3"/>
        <v>947911.75740999985</v>
      </c>
      <c r="G27" s="13">
        <f t="shared" si="3"/>
        <v>961711.75740999985</v>
      </c>
      <c r="H27" s="13">
        <f t="shared" si="3"/>
        <v>975511.75740999985</v>
      </c>
      <c r="I27" s="13">
        <f t="shared" si="3"/>
        <v>989311.75740999985</v>
      </c>
      <c r="J27" s="13">
        <f t="shared" si="3"/>
        <v>1004261.7574099998</v>
      </c>
      <c r="K27" s="13">
        <f t="shared" si="3"/>
        <v>1019211.7574099998</v>
      </c>
      <c r="L27" s="13">
        <f>SUM(L26*(1+$C31))</f>
        <v>1028411.7574099998</v>
      </c>
      <c r="M27" s="6"/>
      <c r="N27" s="7"/>
      <c r="O27" s="6"/>
      <c r="P27" s="6"/>
      <c r="Q27" s="6"/>
    </row>
    <row r="28" spans="2:17" x14ac:dyDescent="0.2">
      <c r="B28" s="6"/>
      <c r="C28" s="14"/>
      <c r="D28" s="6"/>
      <c r="E28" s="6"/>
      <c r="F28" s="6"/>
      <c r="G28" s="6"/>
      <c r="H28" s="6"/>
      <c r="I28" s="6"/>
      <c r="J28" s="6"/>
      <c r="K28" s="6"/>
      <c r="L28" s="6"/>
      <c r="M28" s="6"/>
      <c r="N28" s="7"/>
      <c r="O28" s="6"/>
      <c r="P28" s="6"/>
      <c r="Q28" s="6"/>
    </row>
    <row r="29" spans="2:17" x14ac:dyDescent="0.2">
      <c r="B29" s="15"/>
      <c r="C29" s="15">
        <v>764380</v>
      </c>
      <c r="D29" s="16" t="s">
        <v>24</v>
      </c>
      <c r="E29" s="16"/>
      <c r="F29" s="16"/>
      <c r="G29" s="16"/>
      <c r="H29" s="16"/>
      <c r="I29" s="16"/>
      <c r="J29" s="18"/>
      <c r="K29" s="18"/>
      <c r="L29" s="18"/>
      <c r="M29" s="6"/>
      <c r="N29" s="7"/>
      <c r="O29" s="6"/>
      <c r="P29" s="6"/>
      <c r="Q29" s="6"/>
    </row>
    <row r="30" spans="2:17" x14ac:dyDescent="0.2">
      <c r="B30" s="15"/>
      <c r="C30" s="15">
        <v>0</v>
      </c>
      <c r="D30" s="16" t="s">
        <v>31</v>
      </c>
      <c r="E30" s="16"/>
      <c r="F30" s="16"/>
      <c r="G30" s="16"/>
      <c r="H30" s="16"/>
      <c r="I30" s="16"/>
      <c r="J30" s="18"/>
      <c r="K30" s="18"/>
      <c r="L30" s="18"/>
      <c r="M30" s="6"/>
      <c r="N30" s="7"/>
      <c r="O30" s="6"/>
      <c r="P30" s="6"/>
      <c r="Q30" s="6"/>
    </row>
    <row r="31" spans="2:17" x14ac:dyDescent="0.2">
      <c r="B31" s="16"/>
      <c r="C31" s="20">
        <f>0.15</f>
        <v>0.15</v>
      </c>
      <c r="D31" s="16" t="s">
        <v>22</v>
      </c>
      <c r="E31" s="16"/>
      <c r="F31" s="16"/>
      <c r="G31" s="16"/>
      <c r="H31" s="16"/>
      <c r="I31" s="16"/>
      <c r="J31" s="18"/>
      <c r="K31" s="18"/>
      <c r="L31" s="18"/>
      <c r="M31" s="6"/>
      <c r="N31" s="7"/>
      <c r="O31" s="6"/>
      <c r="P31" s="6"/>
      <c r="Q31" s="6"/>
    </row>
    <row r="32" spans="2:17" x14ac:dyDescent="0.2">
      <c r="B32" s="16"/>
      <c r="C32" s="15">
        <f>SUM(C29:C30)</f>
        <v>764380</v>
      </c>
      <c r="D32" s="16" t="s">
        <v>25</v>
      </c>
      <c r="E32" s="16"/>
      <c r="F32" s="16"/>
      <c r="G32" s="16"/>
      <c r="H32" s="16"/>
      <c r="I32" s="16"/>
      <c r="J32" s="18"/>
      <c r="K32" s="18"/>
      <c r="L32" s="18"/>
      <c r="M32" s="6"/>
      <c r="N32" s="7"/>
      <c r="O32" s="6"/>
      <c r="P32" s="6"/>
      <c r="Q32" s="6"/>
    </row>
    <row r="33" spans="2:17" x14ac:dyDescent="0.2">
      <c r="B33" s="17" t="s">
        <v>17</v>
      </c>
      <c r="C33">
        <v>1.1699299999999999</v>
      </c>
      <c r="D33" s="19" t="s">
        <v>29</v>
      </c>
      <c r="E33" s="16"/>
      <c r="F33" s="16"/>
      <c r="G33" s="16"/>
      <c r="H33" s="16"/>
      <c r="I33" s="16"/>
      <c r="J33" s="18"/>
      <c r="K33" s="18"/>
      <c r="L33" s="18"/>
      <c r="M33" s="6"/>
      <c r="N33" s="7"/>
      <c r="O33" s="6"/>
      <c r="P33" s="6"/>
      <c r="Q33" s="6"/>
    </row>
    <row r="34" spans="2:17" x14ac:dyDescent="0.2">
      <c r="B34" s="16"/>
      <c r="C34" s="15">
        <f>C32*C33</f>
        <v>894271.0933999999</v>
      </c>
      <c r="D34" s="16" t="s">
        <v>28</v>
      </c>
      <c r="E34" s="16"/>
      <c r="F34" s="16"/>
      <c r="G34" s="16"/>
      <c r="H34" s="16"/>
      <c r="I34" s="16"/>
      <c r="J34" s="18"/>
      <c r="K34" s="18"/>
      <c r="L34" s="18"/>
      <c r="M34" s="6"/>
      <c r="N34" s="7"/>
      <c r="O34" s="6"/>
      <c r="P34" s="6"/>
      <c r="Q34" s="6"/>
    </row>
    <row r="36" spans="2:17" x14ac:dyDescent="0.2">
      <c r="C36" s="15" t="s">
        <v>21</v>
      </c>
    </row>
    <row r="37" spans="2:17" x14ac:dyDescent="0.2">
      <c r="C37" s="15" t="s">
        <v>20</v>
      </c>
    </row>
    <row r="38" spans="2:17" x14ac:dyDescent="0.2">
      <c r="C38" t="s">
        <v>26</v>
      </c>
    </row>
    <row r="39" spans="2:17" x14ac:dyDescent="0.2">
      <c r="C39" s="31" t="s">
        <v>27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62845-5964-4A2F-8D92-130875605A0F}">
  <dimension ref="A1"/>
  <sheetViews>
    <sheetView workbookViewId="0">
      <selection activeCell="B63" sqref="B63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ændringer ok24</vt:lpstr>
      <vt:lpstr>'Ark1'!Udskriftsområde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bedriftslægeløn 1.4.94</dc:title>
  <dc:creator>Hanne</dc:creator>
  <cp:lastModifiedBy>Mads Nørgaard-Madsen</cp:lastModifiedBy>
  <cp:lastPrinted>2013-09-06T09:31:21Z</cp:lastPrinted>
  <dcterms:created xsi:type="dcterms:W3CDTF">1998-09-17T16:23:09Z</dcterms:created>
  <dcterms:modified xsi:type="dcterms:W3CDTF">2025-10-15T09:17:24Z</dcterms:modified>
</cp:coreProperties>
</file>