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AC91A139-DCB0-4E1F-8908-0EA37C567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dateret satser" sheetId="2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2" l="1"/>
  <c r="F41" i="2"/>
  <c r="E41" i="2"/>
  <c r="D41" i="2"/>
  <c r="G40" i="2"/>
  <c r="F40" i="2"/>
  <c r="E40" i="2"/>
  <c r="D40" i="2"/>
  <c r="F38" i="2"/>
  <c r="E38" i="2"/>
  <c r="D38" i="2"/>
  <c r="G38" i="2"/>
  <c r="F37" i="2"/>
  <c r="E37" i="2"/>
  <c r="D37" i="2"/>
  <c r="G37" i="2"/>
  <c r="F36" i="2"/>
  <c r="E36" i="2"/>
  <c r="D36" i="2"/>
  <c r="G36" i="2"/>
  <c r="G35" i="2"/>
  <c r="F35" i="2"/>
  <c r="E35" i="2"/>
  <c r="D35" i="2"/>
  <c r="G27" i="2"/>
  <c r="F27" i="2"/>
  <c r="E27" i="2"/>
  <c r="D27" i="2"/>
  <c r="G26" i="2"/>
  <c r="G25" i="2" l="1"/>
  <c r="F25" i="2"/>
  <c r="E25" i="2"/>
  <c r="F26" i="2" l="1"/>
  <c r="F11" i="2"/>
  <c r="F46" i="2" s="1"/>
  <c r="E26" i="2"/>
  <c r="D26" i="2"/>
  <c r="G11" i="2"/>
  <c r="G46" i="2" s="1"/>
  <c r="E11" i="2"/>
  <c r="E46" i="2" s="1"/>
  <c r="D11" i="2"/>
  <c r="D46" i="2" s="1"/>
  <c r="D25" i="2" l="1"/>
  <c r="D29" i="2" s="1"/>
  <c r="E29" i="2"/>
  <c r="E30" i="2" s="1"/>
  <c r="F29" i="2"/>
  <c r="G29" i="2"/>
  <c r="F30" i="2" l="1"/>
  <c r="E31" i="2"/>
  <c r="E44" i="2" s="1"/>
  <c r="E48" i="2" s="1"/>
  <c r="D30" i="2"/>
  <c r="G30" i="2"/>
  <c r="F31" i="2" l="1"/>
  <c r="F44" i="2" s="1"/>
  <c r="F48" i="2" s="1"/>
  <c r="G31" i="2"/>
  <c r="D31" i="2"/>
  <c r="G44" i="2" l="1"/>
  <c r="G48" i="2" s="1"/>
  <c r="D44" i="2"/>
  <c r="D48" i="2" s="1"/>
</calcChain>
</file>

<file path=xl/sharedStrings.xml><?xml version="1.0" encoding="utf-8"?>
<sst xmlns="http://schemas.openxmlformats.org/spreadsheetml/2006/main" count="42" uniqueCount="40">
  <si>
    <t>Beregning af omkostning til medarbejder</t>
  </si>
  <si>
    <t>Antal timer pr. år.</t>
  </si>
  <si>
    <t>Antal ferietimer pr. år.</t>
  </si>
  <si>
    <t>Antal feriefritimer pr. år.</t>
  </si>
  <si>
    <t>Pensionsbidrag - medarbejder</t>
  </si>
  <si>
    <t>Pensionsbidrag - arbejdsgiver</t>
  </si>
  <si>
    <t>Lønsumsafgiftsprocent</t>
  </si>
  <si>
    <t>Årlig udgift</t>
  </si>
  <si>
    <t>Årsløn</t>
  </si>
  <si>
    <t>ATP</t>
  </si>
  <si>
    <t>Lønsumsafgift</t>
  </si>
  <si>
    <t>Ferietillæg</t>
  </si>
  <si>
    <t>Faste årlige bidrag</t>
  </si>
  <si>
    <t>Samlet omkostning - årlig omkostning</t>
  </si>
  <si>
    <t>Effektiv betaling pr. time</t>
  </si>
  <si>
    <t>Arbejdsskadeforsikring (vejledende)</t>
  </si>
  <si>
    <t>Månedsløn/timeløn</t>
  </si>
  <si>
    <t>Uddannet</t>
  </si>
  <si>
    <t>Konsultations-</t>
  </si>
  <si>
    <t>*) Eksemplet tager udgangspunkt i løn for en sygeplejerske på løntrin 2.</t>
  </si>
  <si>
    <t>**) Eksemplet tager udgangspunkt i løn for en lægesekretær på trin 31 i område 4.</t>
  </si>
  <si>
    <t>Andet</t>
  </si>
  <si>
    <t>sygeplejerske*</t>
  </si>
  <si>
    <t>Sekretær**</t>
  </si>
  <si>
    <t>klinikpersonale***</t>
  </si>
  <si>
    <t>Ansat læge****</t>
  </si>
  <si>
    <t>Estimeret sygdom, pause og helligdage</t>
  </si>
  <si>
    <t>Administrationsbidrag (kursus, personaleomkostninger mv.)</t>
  </si>
  <si>
    <t>Antal effektive timer, ex. Ferie, sygdom, kursus mv.</t>
  </si>
  <si>
    <t>Kitteltillæg / øvrige tillæg</t>
  </si>
  <si>
    <t>Arbejdsgivernes uddannelsesbidrag (AUB) (2024)</t>
  </si>
  <si>
    <t>Arbejdsmarkedets erhvervssygdomssikring (AES) (2024)</t>
  </si>
  <si>
    <t>Barsel.dk (2024)</t>
  </si>
  <si>
    <t>Arbejdsmarkedets Fond for Udstationerede (AFU) (2024)</t>
  </si>
  <si>
    <t>Finansieringsbidrag (2024)</t>
  </si>
  <si>
    <t>Lønmodtagernes Feriemidler - administrationsbidrag (2024)</t>
  </si>
  <si>
    <t>Feriekonto - administrationsbidrag (2024)</t>
  </si>
  <si>
    <t>Beregningerne er baseret på en fuldtidsansættelse med aktuel løn pr. 1. januar 2024.</t>
  </si>
  <si>
    <t>****) Eksemplet tager udgangspunkt i mindstelønnen</t>
  </si>
  <si>
    <t>***) Eksemplet tager udgangspunkt i laveste løtrin som anvendes for ikke-uddannede lægesekretærer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</si>
</sst>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%"/>
    <numFmt numFmtId="166" formatCode="_(* #,##0.00_);_(* \(#,##0.00\);_(* &quot;-&quot;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u val="singleAccounting"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</font>
    <font>
      <sz val="11"/>
      <name val="Arial"/>
      <family val="2"/>
    </font>
    <font>
      <u val="singleAccounting"/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164" fontId="3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65" fontId="0" fillId="0" borderId="0" xfId="1" applyNumberFormat="1" applyFont="1"/>
    <xf numFmtId="164" fontId="2" fillId="0" borderId="0" xfId="0" applyNumberFormat="1" applyFont="1"/>
    <xf numFmtId="10" fontId="0" fillId="0" borderId="0" xfId="0" applyNumberFormat="1"/>
    <xf numFmtId="166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0" fontId="8" fillId="0" borderId="0" xfId="0" applyFont="1" applyAlignment="1">
      <alignment vertical="center"/>
    </xf>
    <xf numFmtId="164" fontId="9" fillId="2" borderId="0" xfId="0" applyNumberFormat="1" applyFont="1" applyFill="1"/>
    <xf numFmtId="0" fontId="11" fillId="0" borderId="0" xfId="2"/>
    <xf numFmtId="164" fontId="9" fillId="3" borderId="0" xfId="0" applyNumberFormat="1" applyFont="1" applyFill="1"/>
    <xf numFmtId="164" fontId="10" fillId="3" borderId="0" xfId="0" applyNumberFormat="1" applyFont="1" applyFill="1"/>
    <xf numFmtId="10" fontId="0" fillId="3" borderId="0" xfId="1" applyNumberFormat="1" applyFont="1" applyFill="1"/>
    <xf numFmtId="10" fontId="0" fillId="0" borderId="0" xfId="1" applyNumberFormat="1" applyFont="1"/>
    <xf numFmtId="166" fontId="4" fillId="0" borderId="0" xfId="0" applyNumberFormat="1" applyFont="1"/>
    <xf numFmtId="166" fontId="0" fillId="0" borderId="0" xfId="0" applyNumberFormat="1"/>
    <xf numFmtId="166" fontId="10" fillId="3" borderId="0" xfId="0" applyNumberFormat="1" applyFont="1" applyFill="1"/>
    <xf numFmtId="164" fontId="0" fillId="0" borderId="0" xfId="0" applyNumberFormat="1" applyAlignment="1">
      <alignment horizontal="left" vertical="top" wrapText="1"/>
    </xf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dberet.virk.dk/ny-ferielov" TargetMode="External"/><Relationship Id="rId2" Type="http://schemas.openxmlformats.org/officeDocument/2006/relationships/hyperlink" Target="https://indberet.virk.dk/ny-ferielov" TargetMode="External"/><Relationship Id="rId1" Type="http://schemas.openxmlformats.org/officeDocument/2006/relationships/hyperlink" Target="https://indberet.virk.dk/arbejdsmarkedets-fond-for-udstationerede/arbejdsmarkedets-fond-for-udstationerede-af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="90" zoomScaleNormal="90" workbookViewId="0">
      <selection activeCell="I22" sqref="I22"/>
    </sheetView>
  </sheetViews>
  <sheetFormatPr defaultColWidth="9" defaultRowHeight="14.25" x14ac:dyDescent="0.2"/>
  <cols>
    <col min="1" max="1" width="34.25" style="2" customWidth="1"/>
    <col min="2" max="2" width="9.5" style="2" customWidth="1"/>
    <col min="3" max="3" width="9" style="2"/>
    <col min="4" max="7" width="17.625" style="2" customWidth="1"/>
    <col min="9" max="16384" width="9" style="2"/>
  </cols>
  <sheetData>
    <row r="1" spans="1:9" ht="20.25" x14ac:dyDescent="0.3">
      <c r="A1" s="1" t="s">
        <v>0</v>
      </c>
    </row>
    <row r="2" spans="1:9" x14ac:dyDescent="0.2">
      <c r="A2" s="2" t="s">
        <v>37</v>
      </c>
    </row>
    <row r="3" spans="1:9" ht="15" x14ac:dyDescent="0.2">
      <c r="I3" s="11"/>
    </row>
    <row r="4" spans="1:9" ht="15" x14ac:dyDescent="0.25">
      <c r="D4" s="3"/>
      <c r="E4" s="3"/>
      <c r="F4" s="3"/>
    </row>
    <row r="5" spans="1:9" ht="15" x14ac:dyDescent="0.25">
      <c r="D5" s="3"/>
      <c r="E5" s="3"/>
      <c r="F5" s="3"/>
      <c r="G5"/>
    </row>
    <row r="6" spans="1:9" ht="19.5" x14ac:dyDescent="0.55000000000000004">
      <c r="D6" s="3" t="s">
        <v>18</v>
      </c>
      <c r="E6" s="3" t="s">
        <v>17</v>
      </c>
      <c r="F6" s="3" t="s">
        <v>21</v>
      </c>
      <c r="G6" s="8"/>
    </row>
    <row r="7" spans="1:9" ht="19.5" x14ac:dyDescent="0.55000000000000004">
      <c r="D7" s="8" t="s">
        <v>22</v>
      </c>
      <c r="E7" s="8" t="s">
        <v>23</v>
      </c>
      <c r="F7" s="8" t="s">
        <v>24</v>
      </c>
      <c r="G7" s="8" t="s">
        <v>25</v>
      </c>
    </row>
    <row r="9" spans="1:9" x14ac:dyDescent="0.2">
      <c r="A9" s="2" t="s">
        <v>1</v>
      </c>
      <c r="D9" s="2">
        <v>1924</v>
      </c>
      <c r="E9" s="2">
        <v>1924</v>
      </c>
      <c r="F9" s="2">
        <v>1924</v>
      </c>
      <c r="G9" s="2">
        <v>1924</v>
      </c>
      <c r="I9" s="9"/>
    </row>
    <row r="11" spans="1:9" x14ac:dyDescent="0.2">
      <c r="A11" s="2" t="s">
        <v>2</v>
      </c>
      <c r="D11" s="2">
        <f>37*5</f>
        <v>185</v>
      </c>
      <c r="E11" s="2">
        <f>37*5</f>
        <v>185</v>
      </c>
      <c r="F11" s="2">
        <f>37*5</f>
        <v>185</v>
      </c>
      <c r="G11" s="2">
        <f>37*5</f>
        <v>185</v>
      </c>
    </row>
    <row r="12" spans="1:9" x14ac:dyDescent="0.2">
      <c r="A12" s="2" t="s">
        <v>3</v>
      </c>
      <c r="D12" s="2">
        <v>37</v>
      </c>
      <c r="E12" s="2">
        <v>37</v>
      </c>
      <c r="F12" s="2">
        <v>37</v>
      </c>
      <c r="G12" s="2">
        <v>37</v>
      </c>
    </row>
    <row r="13" spans="1:9" x14ac:dyDescent="0.2">
      <c r="A13" s="2" t="s">
        <v>11</v>
      </c>
      <c r="D13" s="6">
        <v>1.95E-2</v>
      </c>
      <c r="E13" s="6">
        <v>1.95E-2</v>
      </c>
      <c r="F13" s="6">
        <v>1.95E-2</v>
      </c>
      <c r="G13" s="6">
        <v>1.95E-2</v>
      </c>
      <c r="I13" s="9"/>
    </row>
    <row r="14" spans="1:9" x14ac:dyDescent="0.2">
      <c r="A14" s="2" t="s">
        <v>26</v>
      </c>
      <c r="D14" s="6">
        <v>0.13500000000000001</v>
      </c>
      <c r="E14" s="6">
        <v>0.13500000000000001</v>
      </c>
      <c r="F14" s="6">
        <v>0.13500000000000001</v>
      </c>
      <c r="G14" s="6">
        <v>0.13500000000000001</v>
      </c>
    </row>
    <row r="16" spans="1:9" x14ac:dyDescent="0.2">
      <c r="A16" s="2" t="s">
        <v>4</v>
      </c>
      <c r="D16" s="4">
        <v>0.06</v>
      </c>
      <c r="E16" s="4">
        <v>5.5E-2</v>
      </c>
      <c r="F16" s="4">
        <v>5.5E-2</v>
      </c>
      <c r="G16" s="4">
        <v>5.8299999999999998E-2</v>
      </c>
    </row>
    <row r="17" spans="1:9" x14ac:dyDescent="0.2">
      <c r="A17" s="2" t="s">
        <v>5</v>
      </c>
      <c r="D17" s="17">
        <v>0.12</v>
      </c>
      <c r="E17" s="17">
        <v>0.11</v>
      </c>
      <c r="F17" s="17">
        <v>0.11</v>
      </c>
      <c r="G17" s="17">
        <v>0.1166</v>
      </c>
    </row>
    <row r="18" spans="1:9" x14ac:dyDescent="0.2">
      <c r="D18" s="4"/>
      <c r="E18" s="4"/>
      <c r="F18" s="4"/>
      <c r="G18" s="4"/>
    </row>
    <row r="19" spans="1:9" customFormat="1" x14ac:dyDescent="0.2">
      <c r="A19" s="2" t="s">
        <v>6</v>
      </c>
      <c r="B19" s="2"/>
      <c r="C19" s="2"/>
      <c r="D19" s="16">
        <v>4.1200000000000001E-2</v>
      </c>
      <c r="E19" s="16">
        <v>4.1200000000000001E-2</v>
      </c>
      <c r="F19" s="16">
        <v>4.1200000000000001E-2</v>
      </c>
      <c r="G19" s="16">
        <v>4.1200000000000001E-2</v>
      </c>
      <c r="I19" s="9"/>
    </row>
    <row r="21" spans="1:9" customFormat="1" ht="15" x14ac:dyDescent="0.25">
      <c r="A21" s="5" t="s">
        <v>7</v>
      </c>
      <c r="B21" s="2"/>
      <c r="C21" s="2"/>
      <c r="D21" s="2"/>
      <c r="E21" s="2"/>
      <c r="F21" s="2"/>
      <c r="G21" s="2"/>
      <c r="I21" s="2"/>
    </row>
    <row r="22" spans="1:9" customFormat="1" x14ac:dyDescent="0.2">
      <c r="A22" s="2" t="s">
        <v>16</v>
      </c>
      <c r="B22" s="2"/>
      <c r="C22" s="2"/>
      <c r="D22" s="12">
        <v>41780.53</v>
      </c>
      <c r="E22" s="12">
        <v>33856.839999999997</v>
      </c>
      <c r="F22" s="12">
        <v>28588.97</v>
      </c>
      <c r="G22" s="12">
        <v>66308.44</v>
      </c>
      <c r="I22" s="2"/>
    </row>
    <row r="23" spans="1:9" customFormat="1" x14ac:dyDescent="0.2">
      <c r="A23" s="2" t="s">
        <v>29</v>
      </c>
      <c r="B23" s="2"/>
      <c r="C23" s="2"/>
      <c r="D23" s="12">
        <v>250</v>
      </c>
      <c r="E23" s="12">
        <v>0</v>
      </c>
      <c r="F23" s="12">
        <v>0</v>
      </c>
      <c r="G23" s="12">
        <v>0</v>
      </c>
      <c r="I23" s="2"/>
    </row>
    <row r="25" spans="1:9" customFormat="1" x14ac:dyDescent="0.2">
      <c r="A25" s="2" t="s">
        <v>8</v>
      </c>
      <c r="B25" s="2"/>
      <c r="C25" s="2"/>
      <c r="D25" s="19">
        <f>D22*12+D23*12</f>
        <v>504366.36</v>
      </c>
      <c r="E25" s="19">
        <f t="shared" ref="E25:G25" si="0">E22*12+E23*12</f>
        <v>406282.07999999996</v>
      </c>
      <c r="F25" s="19">
        <f t="shared" si="0"/>
        <v>343067.64</v>
      </c>
      <c r="G25" s="19">
        <f t="shared" si="0"/>
        <v>795701.28</v>
      </c>
      <c r="I25" s="2"/>
    </row>
    <row r="26" spans="1:9" customFormat="1" x14ac:dyDescent="0.2">
      <c r="A26" s="2" t="s">
        <v>5</v>
      </c>
      <c r="B26" s="2"/>
      <c r="C26" s="2"/>
      <c r="D26" s="19">
        <f>+D22*12*D17</f>
        <v>60163.963199999998</v>
      </c>
      <c r="E26" s="19">
        <f>+E22*12*E17</f>
        <v>44691.028799999993</v>
      </c>
      <c r="F26" s="19">
        <f>+F22*12*F17</f>
        <v>37737.440399999999</v>
      </c>
      <c r="G26" s="19">
        <f>+G22*12*G17</f>
        <v>92778.769247999997</v>
      </c>
      <c r="I26" s="2"/>
    </row>
    <row r="27" spans="1:9" customFormat="1" ht="16.5" x14ac:dyDescent="0.35">
      <c r="A27" s="2" t="s">
        <v>9</v>
      </c>
      <c r="B27" s="2"/>
      <c r="C27" s="2"/>
      <c r="D27" s="20">
        <f>99*2*12</f>
        <v>2376</v>
      </c>
      <c r="E27" s="20">
        <f t="shared" ref="E27:G27" si="1">99*2*12</f>
        <v>2376</v>
      </c>
      <c r="F27" s="20">
        <f t="shared" si="1"/>
        <v>2376</v>
      </c>
      <c r="G27" s="20">
        <f t="shared" si="1"/>
        <v>2376</v>
      </c>
      <c r="I27" s="9"/>
    </row>
    <row r="29" spans="1:9" customFormat="1" x14ac:dyDescent="0.2">
      <c r="A29" s="2"/>
      <c r="B29" s="2"/>
      <c r="C29" s="2"/>
      <c r="D29" s="19">
        <f>SUM(D25:D28)</f>
        <v>566906.32319999998</v>
      </c>
      <c r="E29" s="19">
        <f>SUM(E25:E28)</f>
        <v>453349.10879999993</v>
      </c>
      <c r="F29" s="19">
        <f>SUM(F25:F28)</f>
        <v>383181.08040000004</v>
      </c>
      <c r="G29" s="19">
        <f>SUM(G25:G28)</f>
        <v>890856.04924800002</v>
      </c>
      <c r="I29" s="2"/>
    </row>
    <row r="30" spans="1:9" customFormat="1" x14ac:dyDescent="0.2">
      <c r="A30" s="2" t="s">
        <v>11</v>
      </c>
      <c r="B30" s="2"/>
      <c r="C30" s="2"/>
      <c r="D30" s="19">
        <f>D29*D13</f>
        <v>11054.6733024</v>
      </c>
      <c r="E30" s="19">
        <f>E29*E13</f>
        <v>8840.307621599999</v>
      </c>
      <c r="F30" s="19">
        <f>F29*F13</f>
        <v>7472.0310678000005</v>
      </c>
      <c r="G30" s="19">
        <f>G29*G13</f>
        <v>17371.692960336</v>
      </c>
      <c r="I30" s="2"/>
    </row>
    <row r="31" spans="1:9" customFormat="1" x14ac:dyDescent="0.2">
      <c r="A31" s="2" t="s">
        <v>10</v>
      </c>
      <c r="B31" s="2"/>
      <c r="C31" s="2"/>
      <c r="D31" s="19">
        <f>SUM(D29:D30)*D19</f>
        <v>23811.993055898882</v>
      </c>
      <c r="E31" s="19">
        <f>SUM(E29:E30)*E19</f>
        <v>19042.203956569916</v>
      </c>
      <c r="F31" s="19">
        <f>SUM(F29:F30)*F19</f>
        <v>16094.908192473362</v>
      </c>
      <c r="G31" s="19">
        <f>SUM(G29:G30)*G19</f>
        <v>37418.982978983448</v>
      </c>
      <c r="I31" s="2"/>
    </row>
    <row r="33" spans="1:9" customFormat="1" x14ac:dyDescent="0.2">
      <c r="A33" s="2" t="s">
        <v>12</v>
      </c>
      <c r="B33" s="2"/>
      <c r="C33" s="2"/>
      <c r="D33" s="2"/>
      <c r="E33" s="2"/>
      <c r="F33" s="2"/>
      <c r="G33" s="2"/>
      <c r="I33" s="2"/>
    </row>
    <row r="34" spans="1:9" customFormat="1" x14ac:dyDescent="0.2">
      <c r="A34" s="2" t="s">
        <v>15</v>
      </c>
      <c r="B34" s="2"/>
      <c r="C34" s="2"/>
      <c r="D34" s="14">
        <v>2500</v>
      </c>
      <c r="E34" s="14">
        <v>2500</v>
      </c>
      <c r="F34" s="14">
        <v>2500</v>
      </c>
      <c r="G34" s="14">
        <v>2500</v>
      </c>
      <c r="I34" s="9"/>
    </row>
    <row r="35" spans="1:9" x14ac:dyDescent="0.2">
      <c r="A35" s="2" t="s">
        <v>30</v>
      </c>
      <c r="D35" s="14">
        <f>787.25*4</f>
        <v>3149</v>
      </c>
      <c r="E35" s="14">
        <f t="shared" ref="E35:G35" si="2">787.25*4</f>
        <v>3149</v>
      </c>
      <c r="F35" s="14">
        <f t="shared" si="2"/>
        <v>3149</v>
      </c>
      <c r="G35" s="14">
        <f t="shared" si="2"/>
        <v>3149</v>
      </c>
      <c r="I35" s="9"/>
    </row>
    <row r="36" spans="1:9" x14ac:dyDescent="0.2">
      <c r="A36" s="2" t="s">
        <v>31</v>
      </c>
      <c r="D36" s="14">
        <f t="shared" ref="D36:F36" si="3">211+2</f>
        <v>213</v>
      </c>
      <c r="E36" s="14">
        <f t="shared" si="3"/>
        <v>213</v>
      </c>
      <c r="F36" s="14">
        <f t="shared" si="3"/>
        <v>213</v>
      </c>
      <c r="G36" s="14">
        <f>211+2</f>
        <v>213</v>
      </c>
      <c r="I36" s="9"/>
    </row>
    <row r="37" spans="1:9" x14ac:dyDescent="0.2">
      <c r="A37" s="2" t="s">
        <v>34</v>
      </c>
      <c r="D37" s="14">
        <f t="shared" ref="D37:F37" si="4">109.25*4</f>
        <v>437</v>
      </c>
      <c r="E37" s="14">
        <f t="shared" si="4"/>
        <v>437</v>
      </c>
      <c r="F37" s="14">
        <f t="shared" si="4"/>
        <v>437</v>
      </c>
      <c r="G37" s="14">
        <f>109.25*4</f>
        <v>437</v>
      </c>
      <c r="I37" s="9"/>
    </row>
    <row r="38" spans="1:9" x14ac:dyDescent="0.2">
      <c r="A38" s="2" t="s">
        <v>32</v>
      </c>
      <c r="D38" s="14">
        <f t="shared" ref="D38:F38" si="5">337.5*4</f>
        <v>1350</v>
      </c>
      <c r="E38" s="14">
        <f t="shared" si="5"/>
        <v>1350</v>
      </c>
      <c r="F38" s="14">
        <f t="shared" si="5"/>
        <v>1350</v>
      </c>
      <c r="G38" s="14">
        <f>337.5*4</f>
        <v>1350</v>
      </c>
      <c r="I38" s="9"/>
    </row>
    <row r="39" spans="1:9" x14ac:dyDescent="0.2">
      <c r="A39" s="2" t="s">
        <v>33</v>
      </c>
      <c r="D39" s="14">
        <v>0</v>
      </c>
      <c r="E39" s="14">
        <v>0</v>
      </c>
      <c r="F39" s="14">
        <v>0</v>
      </c>
      <c r="G39" s="14">
        <v>0</v>
      </c>
      <c r="I39" s="9"/>
    </row>
    <row r="40" spans="1:9" x14ac:dyDescent="0.2">
      <c r="A40" s="2" t="s">
        <v>36</v>
      </c>
      <c r="D40" s="14">
        <f>9.5*4</f>
        <v>38</v>
      </c>
      <c r="E40" s="14">
        <f t="shared" ref="E40:G40" si="6">9.5*4</f>
        <v>38</v>
      </c>
      <c r="F40" s="14">
        <f t="shared" si="6"/>
        <v>38</v>
      </c>
      <c r="G40" s="14">
        <f t="shared" si="6"/>
        <v>38</v>
      </c>
      <c r="I40" s="9"/>
    </row>
    <row r="41" spans="1:9" x14ac:dyDescent="0.2">
      <c r="A41" s="2" t="s">
        <v>35</v>
      </c>
      <c r="D41" s="14">
        <f>5*4</f>
        <v>20</v>
      </c>
      <c r="E41" s="14">
        <f t="shared" ref="E41:G41" si="7">5*4</f>
        <v>20</v>
      </c>
      <c r="F41" s="14">
        <f t="shared" si="7"/>
        <v>20</v>
      </c>
      <c r="G41" s="14">
        <f t="shared" si="7"/>
        <v>20</v>
      </c>
      <c r="I41" s="9"/>
    </row>
    <row r="42" spans="1:9" ht="16.5" x14ac:dyDescent="0.35">
      <c r="A42" s="21" t="s">
        <v>27</v>
      </c>
      <c r="B42" s="21"/>
      <c r="C42" s="21"/>
      <c r="D42" s="15">
        <v>25000</v>
      </c>
      <c r="E42" s="15">
        <v>25000</v>
      </c>
      <c r="F42" s="15">
        <v>25000</v>
      </c>
      <c r="G42" s="15">
        <v>25000</v>
      </c>
      <c r="I42" s="9"/>
    </row>
    <row r="44" spans="1:9" s="5" customFormat="1" ht="19.5" x14ac:dyDescent="0.55000000000000004">
      <c r="A44" s="5" t="s">
        <v>13</v>
      </c>
      <c r="D44" s="7">
        <f>SUM(D29:D42)</f>
        <v>634479.98955829896</v>
      </c>
      <c r="E44" s="7">
        <f>SUM(E29:E42)</f>
        <v>513938.62037816981</v>
      </c>
      <c r="F44" s="7">
        <f>SUM(F29:F42)</f>
        <v>439455.01966027339</v>
      </c>
      <c r="G44" s="7">
        <f>SUM(G29:G42)</f>
        <v>978353.72518731945</v>
      </c>
    </row>
    <row r="46" spans="1:9" ht="16.5" x14ac:dyDescent="0.35">
      <c r="A46" s="2" t="s">
        <v>28</v>
      </c>
      <c r="D46" s="18">
        <f>(D9*(1-D14))-D11-D12</f>
        <v>1442.26</v>
      </c>
      <c r="E46" s="18">
        <f>(E9*(1-E14))-E11-E12</f>
        <v>1442.26</v>
      </c>
      <c r="F46" s="18">
        <f>(F9*(1-F14))-F11-F12</f>
        <v>1442.26</v>
      </c>
      <c r="G46" s="18">
        <f>(G9*(1-G14))-G11-G12</f>
        <v>1442.26</v>
      </c>
      <c r="I46" s="9"/>
    </row>
    <row r="48" spans="1:9" ht="19.5" x14ac:dyDescent="0.55000000000000004">
      <c r="A48" s="2" t="s">
        <v>14</v>
      </c>
      <c r="D48" s="7">
        <f>D44/D46</f>
        <v>439.92067280400136</v>
      </c>
      <c r="E48" s="7">
        <f>E44/E46</f>
        <v>356.34255985617699</v>
      </c>
      <c r="F48" s="7">
        <f>F44/F46</f>
        <v>304.6988890077194</v>
      </c>
      <c r="G48" s="7">
        <f>G44/G46</f>
        <v>678.34768015983207</v>
      </c>
      <c r="I48" s="9"/>
    </row>
    <row r="51" spans="1:1" x14ac:dyDescent="0.2">
      <c r="A51" s="10" t="s">
        <v>19</v>
      </c>
    </row>
    <row r="52" spans="1:1" x14ac:dyDescent="0.2">
      <c r="A52" s="10" t="s">
        <v>20</v>
      </c>
    </row>
    <row r="53" spans="1:1" x14ac:dyDescent="0.2">
      <c r="A53" s="10" t="s">
        <v>39</v>
      </c>
    </row>
    <row r="54" spans="1:1" x14ac:dyDescent="0.2">
      <c r="A54" s="10" t="s">
        <v>38</v>
      </c>
    </row>
    <row r="55" spans="1:1" x14ac:dyDescent="0.2">
      <c r="A55" s="10"/>
    </row>
    <row r="57" spans="1:1" x14ac:dyDescent="0.2">
      <c r="A57" s="13"/>
    </row>
  </sheetData>
  <mergeCells count="1">
    <mergeCell ref="A42:C42"/>
  </mergeCells>
  <hyperlinks>
    <hyperlink ref="A39" r:id="rId1" tooltip="Link til AFU" display="https://indberet.virk.dk/arbejdsmarkedets-fond-for-udstationerede/arbejdsmarkedets-fond-for-udstationerede-afu" xr:uid="{00000000-0004-0000-0000-000000000000}"/>
    <hyperlink ref="A41" r:id="rId2" tooltip="link til ny ferielov" display="https://indberet.virk.dk/ny-ferielov" xr:uid="{00000000-0004-0000-0000-000001000000}"/>
    <hyperlink ref="A40" r:id="rId3" tooltip="link til ny ferielov" display="https://indberet.virk.dk/ny-ferielov" xr:uid="{12C42582-E692-4E59-B4A3-EFFEF94821B7}"/>
  </hyperlinks>
  <pageMargins left="0.70866141732283472" right="0.70866141732283472" top="0.74803149606299213" bottom="0.74803149606299213" header="0.31496062992125984" footer="0.31496062992125984"/>
  <pageSetup paperSize="9" scale="7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opdateret satser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Møller Poulsen</dc:creator>
  <cp:lastModifiedBy>Helle Lindholm</cp:lastModifiedBy>
  <cp:lastPrinted>2020-03-03T13:43:45Z</cp:lastPrinted>
  <dcterms:created xsi:type="dcterms:W3CDTF">2015-11-05T12:46:01Z</dcterms:created>
  <dcterms:modified xsi:type="dcterms:W3CDTF">2024-02-13T08:32:27Z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2024-02-07T18:40:18Z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1079c185-2c39-4a1a-9549-ad0341ce95a4</vt:lpwstr>
  </property>
  <property fmtid="{D5CDD505-2E9C-101B-9397-08002B2CF9AE}" pid="7" name="MSIP_Label_defa4170-0d19-0005-0004-bc88714345d2_ActionId">
    <vt:lpwstr>4efb8fc8-e75c-489f-9bb9-37a7f4a378b6</vt:lpwstr>
  </property>
  <property fmtid="{D5CDD505-2E9C-101B-9397-08002B2CF9AE}" pid="8" name="MSIP_Label_defa4170-0d19-0005-0004-bc88714345d2_ContentBits">
    <vt:lpwstr>0</vt:lpwstr>
  </property>
</Properties>
</file>